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Hung\1. Khách hàng\"/>
    </mc:Choice>
  </mc:AlternateContent>
  <xr:revisionPtr revIDLastSave="0" documentId="13_ncr:1_{DD3EE79E-0C80-46B6-A061-513889C788DC}" xr6:coauthVersionLast="47" xr6:coauthVersionMax="47" xr10:uidLastSave="{00000000-0000-0000-0000-000000000000}"/>
  <bookViews>
    <workbookView xWindow="852" yWindow="120" windowWidth="21996" windowHeight="12240" xr2:uid="{9DDA79AC-4517-4E66-9482-B3EFF9C9622B}"/>
  </bookViews>
  <sheets>
    <sheet name="Trang_tính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2" i="1" l="1"/>
  <c r="E33" i="1" s="1"/>
  <c r="E40" i="1"/>
  <c r="E39" i="1"/>
  <c r="E38" i="1"/>
  <c r="E37" i="1"/>
  <c r="E36" i="1"/>
  <c r="E35" i="1"/>
  <c r="E6" i="1"/>
  <c r="E5" i="1"/>
  <c r="G16" i="1"/>
  <c r="G17" i="1"/>
  <c r="G18" i="1"/>
  <c r="G15" i="1"/>
  <c r="G27" i="1"/>
  <c r="G26" i="1"/>
  <c r="G20" i="1"/>
  <c r="G25" i="1"/>
  <c r="G24" i="1"/>
  <c r="G23" i="1"/>
  <c r="G22" i="1"/>
  <c r="G28" i="1" l="1"/>
  <c r="G19" i="1"/>
  <c r="H29" i="1" s="1"/>
  <c r="E7" i="1"/>
  <c r="E8" i="1" s="1"/>
  <c r="E42" i="1" s="1"/>
  <c r="E31" i="1" s="1"/>
  <c r="E44" i="1" s="1"/>
  <c r="H19" i="1" l="1"/>
  <c r="G46" i="1"/>
  <c r="E48" i="1" s="1"/>
</calcChain>
</file>

<file path=xl/sharedStrings.xml><?xml version="1.0" encoding="utf-8"?>
<sst xmlns="http://schemas.openxmlformats.org/spreadsheetml/2006/main" count="66" uniqueCount="58">
  <si>
    <t>Vay vốn</t>
  </si>
  <si>
    <t>Lãi suất vay</t>
  </si>
  <si>
    <t>Mặt bằng</t>
  </si>
  <si>
    <t>Nhân sự partime</t>
  </si>
  <si>
    <t>Wifi</t>
  </si>
  <si>
    <t>Thuế</t>
  </si>
  <si>
    <t>Thi công Bảng biển, hướng dẫn</t>
  </si>
  <si>
    <t>Quạt cảm biến bật tắt</t>
  </si>
  <si>
    <t>Bồn trữ nước  2000lit</t>
  </si>
  <si>
    <t>Bơm hút, bơm áp cho bồn trữ</t>
  </si>
  <si>
    <t>Hệ thống điện nước</t>
  </si>
  <si>
    <t>Tổng thu /ngày</t>
  </si>
  <si>
    <t>Tổng thu / ngày</t>
  </si>
  <si>
    <t>Tổng thu/ ngày</t>
  </si>
  <si>
    <t>Tổng  thu / tháng</t>
  </si>
  <si>
    <t>Nước ~60 lít</t>
  </si>
  <si>
    <t>Nước giặt mỗi lần 300ml</t>
  </si>
  <si>
    <t>1.5% doanh thu</t>
  </si>
  <si>
    <t>Lãi vay / tháng</t>
  </si>
  <si>
    <t>5 máy giặt</t>
  </si>
  <si>
    <t>5 máy sấy</t>
  </si>
  <si>
    <t>Sấy / lần tb 30phút</t>
  </si>
  <si>
    <t>Giặt / lần/ tb 30 phút</t>
  </si>
  <si>
    <t>Số lượng</t>
  </si>
  <si>
    <t>Nhập khẩu Italia</t>
  </si>
  <si>
    <t>Hệ thống thanh toán Quốc tế và nội địa</t>
  </si>
  <si>
    <t xml:space="preserve">ước tính </t>
  </si>
  <si>
    <t>ước tính nếu cần</t>
  </si>
  <si>
    <t>Tổng Thanh toán</t>
  </si>
  <si>
    <t>Tổng chi kinh doanh / Tháng/ 5 cặp giặt sấy</t>
  </si>
  <si>
    <t>Thuê grab có thể bảo vệ, vệ sinh, giao nhận, hỗ trợ khách giặt sấy, thông báo phát sinh,…</t>
  </si>
  <si>
    <t>Nước xả mỗi lần300ml</t>
  </si>
  <si>
    <t>Hệ thống thanh toán ( Cloud và….)</t>
  </si>
  <si>
    <t>Thi công ban đầu</t>
  </si>
  <si>
    <t>Trả lãi mỗi tháng</t>
  </si>
  <si>
    <t>Bơm định lượng Italia cho nước giặt xả riêng</t>
  </si>
  <si>
    <t>Điện máy giặt (500w/h = 250W/lần)</t>
  </si>
  <si>
    <t xml:space="preserve">Điện máy sấy (300W/h) = 150w/lần </t>
  </si>
  <si>
    <t>3,108kw/h</t>
  </si>
  <si>
    <t>Chi phí gas cho máy sấy ~ 200g /lần sấy 30p</t>
  </si>
  <si>
    <t>1tr660 / 48kg bình cn -&gt; 35vnd /gram -&gt; mỗi lần sấy 30p khoảng 7000vnd</t>
  </si>
  <si>
    <t>Hệ thống đương ống thoát hơi nóng máy sấy</t>
  </si>
  <si>
    <t>4 người giặt mỗi máy / ngày</t>
  </si>
  <si>
    <t>4 người sấy mỗi máy / ngày</t>
  </si>
  <si>
    <t>Sấy điện Giant Max S 26</t>
  </si>
  <si>
    <t>Máy giặt Titan Max T 26 17kg</t>
  </si>
  <si>
    <t>Sấy Titan max T 26</t>
  </si>
  <si>
    <t>Đầu tư thiết bị ban đầu</t>
  </si>
  <si>
    <t>Tổng đầu tư thiết bị và thi công duy nhất 1 lần ban đầu</t>
  </si>
  <si>
    <t>Lợi nhuận mỗi tháng estimated 4 người giặt mỗi máy x 5 cặp máy mỗi ngày</t>
  </si>
  <si>
    <t xml:space="preserve"> (có dựa vào tài liệu kinh doanh thực tế 5 cặp máy tại số 34 Mã Mây, Hoàn Kiếm)</t>
  </si>
  <si>
    <t xml:space="preserve">Máy giặt Giat Max S 26 13kg </t>
  </si>
  <si>
    <t>Loại dành cho tự động bảo hành dài hơn loại thường 12 tháng</t>
  </si>
  <si>
    <t>11%/ năm</t>
  </si>
  <si>
    <t>LỢI NHUẬN NĂM</t>
  </si>
  <si>
    <t>Bộ trung tâm  cho từ 10 chiếc trở xuống</t>
  </si>
  <si>
    <t xml:space="preserve">PHƯƠNG ÁN KINH DOANH GIẶT SẤY TỰ ĐỘNG </t>
  </si>
  <si>
    <t>Websites:          Https://LGLaundry.vn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</si>
</sst>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_(* #,##0_);_(* \(#,##0\);_(* &quot;-&quot;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FF0000"/>
      <name val="Times New Roman"/>
      <family val="1"/>
    </font>
    <font>
      <sz val="12"/>
      <color theme="1"/>
      <name val="Times New Roman"/>
      <family val="1"/>
    </font>
    <font>
      <b/>
      <i/>
      <sz val="12"/>
      <color rgb="FFFF0000"/>
      <name val="Times New Roman"/>
      <family val="1"/>
    </font>
    <font>
      <b/>
      <sz val="12"/>
      <color theme="1"/>
      <name val="Times New Roman"/>
      <family val="1"/>
    </font>
    <font>
      <i/>
      <sz val="12"/>
      <color theme="1"/>
      <name val="Times New Roman"/>
      <family val="1"/>
    </font>
    <font>
      <b/>
      <i/>
      <sz val="12"/>
      <color theme="1"/>
      <name val="Times New Roman"/>
      <family val="1"/>
    </font>
    <font>
      <sz val="12"/>
      <color rgb="FFFF0000"/>
      <name val="Times New Roman"/>
      <family val="1"/>
    </font>
    <font>
      <i/>
      <sz val="12"/>
      <color rgb="FFFF0000"/>
      <name val="Times New Roman"/>
      <family val="1"/>
    </font>
    <font>
      <b/>
      <sz val="12"/>
      <color rgb="FF0070C0"/>
      <name val="Times New Roman"/>
      <family val="1"/>
    </font>
    <font>
      <sz val="12"/>
      <color rgb="FF0070C0"/>
      <name val="Times New Roman"/>
      <family val="1"/>
    </font>
    <font>
      <u/>
      <sz val="11"/>
      <color theme="10"/>
      <name val="Calibri"/>
      <family val="2"/>
      <scheme val="minor"/>
    </font>
    <font>
      <b/>
      <u/>
      <sz val="18"/>
      <color rgb="FF00B05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2" fillId="0" borderId="0" applyNumberFormat="0" applyFill="0" applyBorder="0" applyAlignment="0" applyProtection="0"/>
  </cellStyleXfs>
  <cellXfs count="47">
    <xf numFmtId="0" fontId="0" fillId="0" borderId="0" xfId="0"/>
    <xf numFmtId="0" fontId="2" fillId="0" borderId="0" xfId="0" applyFont="1"/>
    <xf numFmtId="164" fontId="2" fillId="0" borderId="0" xfId="0" applyNumberFormat="1" applyFont="1"/>
    <xf numFmtId="0" fontId="2" fillId="2" borderId="0" xfId="0" applyFont="1" applyFill="1"/>
    <xf numFmtId="164" fontId="3" fillId="2" borderId="0" xfId="1" applyNumberFormat="1" applyFont="1" applyFill="1"/>
    <xf numFmtId="0" fontId="3" fillId="2" borderId="0" xfId="0" applyFont="1" applyFill="1"/>
    <xf numFmtId="164" fontId="2" fillId="2" borderId="0" xfId="0" applyNumberFormat="1" applyFont="1" applyFill="1"/>
    <xf numFmtId="164" fontId="4" fillId="2" borderId="0" xfId="0" applyNumberFormat="1" applyFont="1" applyFill="1"/>
    <xf numFmtId="0" fontId="3" fillId="0" borderId="0" xfId="0" applyFont="1"/>
    <xf numFmtId="0" fontId="5" fillId="0" borderId="0" xfId="0" applyFont="1"/>
    <xf numFmtId="0" fontId="3" fillId="0" borderId="1" xfId="0" applyFont="1" applyBorder="1"/>
    <xf numFmtId="164" fontId="3" fillId="0" borderId="1" xfId="1" applyNumberFormat="1" applyFont="1" applyBorder="1"/>
    <xf numFmtId="0" fontId="6" fillId="0" borderId="1" xfId="0" applyFont="1" applyBorder="1"/>
    <xf numFmtId="164" fontId="6" fillId="0" borderId="1" xfId="1" applyNumberFormat="1" applyFont="1" applyBorder="1"/>
    <xf numFmtId="0" fontId="6" fillId="0" borderId="0" xfId="0" applyFont="1"/>
    <xf numFmtId="164" fontId="7" fillId="0" borderId="0" xfId="0" applyNumberFormat="1" applyFont="1"/>
    <xf numFmtId="0" fontId="7" fillId="0" borderId="0" xfId="0" applyFont="1"/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right"/>
    </xf>
    <xf numFmtId="0" fontId="3" fillId="0" borderId="1" xfId="0" applyFont="1" applyFill="1" applyBorder="1" applyAlignment="1">
      <alignment horizontal="left"/>
    </xf>
    <xf numFmtId="43" fontId="3" fillId="0" borderId="1" xfId="0" applyNumberFormat="1" applyFont="1" applyBorder="1"/>
    <xf numFmtId="0" fontId="8" fillId="0" borderId="0" xfId="0" applyFont="1"/>
    <xf numFmtId="164" fontId="3" fillId="0" borderId="1" xfId="0" applyNumberFormat="1" applyFont="1" applyBorder="1"/>
    <xf numFmtId="164" fontId="3" fillId="0" borderId="0" xfId="1" applyNumberFormat="1" applyFont="1"/>
    <xf numFmtId="164" fontId="5" fillId="0" borderId="0" xfId="0" applyNumberFormat="1" applyFont="1"/>
    <xf numFmtId="0" fontId="9" fillId="0" borderId="0" xfId="0" applyFont="1"/>
    <xf numFmtId="164" fontId="3" fillId="0" borderId="0" xfId="0" applyNumberFormat="1" applyFont="1"/>
    <xf numFmtId="0" fontId="8" fillId="2" borderId="0" xfId="0" applyFont="1" applyFill="1"/>
    <xf numFmtId="164" fontId="2" fillId="2" borderId="0" xfId="1" applyNumberFormat="1" applyFont="1" applyFill="1"/>
    <xf numFmtId="0" fontId="3" fillId="0" borderId="1" xfId="0" applyFont="1" applyBorder="1" applyAlignment="1">
      <alignment horizontal="center"/>
    </xf>
    <xf numFmtId="0" fontId="6" fillId="0" borderId="1" xfId="0" applyFont="1" applyBorder="1" applyAlignment="1">
      <alignment horizontal="left"/>
    </xf>
    <xf numFmtId="164" fontId="6" fillId="0" borderId="1" xfId="0" applyNumberFormat="1" applyFont="1" applyBorder="1" applyAlignment="1">
      <alignment horizontal="left"/>
    </xf>
    <xf numFmtId="164" fontId="3" fillId="0" borderId="1" xfId="1" applyNumberFormat="1" applyFont="1" applyBorder="1" applyAlignment="1">
      <alignment horizontal="left" indent="1"/>
    </xf>
    <xf numFmtId="164" fontId="6" fillId="0" borderId="1" xfId="0" applyNumberFormat="1" applyFont="1" applyBorder="1" applyAlignment="1">
      <alignment horizontal="center"/>
    </xf>
    <xf numFmtId="43" fontId="3" fillId="0" borderId="1" xfId="1" applyFont="1" applyBorder="1"/>
    <xf numFmtId="43" fontId="3" fillId="0" borderId="0" xfId="0" applyNumberFormat="1" applyFont="1"/>
    <xf numFmtId="165" fontId="3" fillId="0" borderId="1" xfId="0" applyNumberFormat="1" applyFont="1" applyBorder="1"/>
    <xf numFmtId="0" fontId="3" fillId="0" borderId="0" xfId="0" applyFont="1" applyBorder="1"/>
    <xf numFmtId="165" fontId="3" fillId="0" borderId="0" xfId="0" applyNumberFormat="1" applyFont="1" applyBorder="1"/>
    <xf numFmtId="0" fontId="3" fillId="0" borderId="0" xfId="0" applyFont="1" applyBorder="1" applyAlignment="1">
      <alignment horizontal="center"/>
    </xf>
    <xf numFmtId="165" fontId="3" fillId="0" borderId="0" xfId="0" applyNumberFormat="1" applyFont="1"/>
    <xf numFmtId="0" fontId="5" fillId="0" borderId="1" xfId="0" applyFont="1" applyBorder="1"/>
    <xf numFmtId="0" fontId="10" fillId="0" borderId="0" xfId="0" applyFont="1"/>
    <xf numFmtId="0" fontId="11" fillId="0" borderId="0" xfId="0" applyFont="1"/>
    <xf numFmtId="0" fontId="13" fillId="0" borderId="0" xfId="2" applyFont="1"/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lglaundry.v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C67F5D-6AAE-4695-B24F-E0DFF64D5096}">
  <dimension ref="B2:O49"/>
  <sheetViews>
    <sheetView tabSelected="1" topLeftCell="A10" zoomScale="55" zoomScaleNormal="55" workbookViewId="0">
      <selection activeCell="O14" sqref="O14"/>
    </sheetView>
  </sheetViews>
  <sheetFormatPr defaultRowHeight="15.6" x14ac:dyDescent="0.3"/>
  <cols>
    <col min="1" max="2" width="8.88671875" style="8"/>
    <col min="3" max="3" width="12.5546875" style="8" customWidth="1"/>
    <col min="4" max="4" width="29.109375" style="8" customWidth="1"/>
    <col min="5" max="5" width="20.21875" style="8" customWidth="1"/>
    <col min="6" max="6" width="12.21875" style="8" customWidth="1"/>
    <col min="7" max="7" width="19" style="8" customWidth="1"/>
    <col min="8" max="8" width="67.44140625" style="8" customWidth="1"/>
    <col min="9" max="9" width="10.109375" style="8" bestFit="1" customWidth="1"/>
    <col min="10" max="10" width="14.6640625" style="8" customWidth="1"/>
    <col min="11" max="11" width="12.44140625" style="8" customWidth="1"/>
    <col min="12" max="12" width="8.88671875" style="8"/>
    <col min="13" max="13" width="12.5546875" style="8" bestFit="1" customWidth="1"/>
    <col min="14" max="14" width="8.88671875" style="8"/>
    <col min="15" max="15" width="9.109375" style="8" bestFit="1" customWidth="1"/>
    <col min="16" max="16384" width="8.88671875" style="8"/>
  </cols>
  <sheetData>
    <row r="2" spans="2:8" ht="23.4" x14ac:dyDescent="0.45">
      <c r="D2" s="1" t="s">
        <v>56</v>
      </c>
      <c r="H2" s="46" t="s">
        <v>57</v>
      </c>
    </row>
    <row r="3" spans="2:8" x14ac:dyDescent="0.3">
      <c r="B3" s="44" t="s">
        <v>50</v>
      </c>
      <c r="C3" s="45"/>
      <c r="D3" s="45"/>
      <c r="E3" s="45"/>
      <c r="F3" s="45"/>
      <c r="G3" s="45"/>
    </row>
    <row r="5" spans="2:8" x14ac:dyDescent="0.3">
      <c r="B5" s="10" t="s">
        <v>22</v>
      </c>
      <c r="C5" s="11">
        <v>50000</v>
      </c>
      <c r="D5" s="12" t="s">
        <v>12</v>
      </c>
      <c r="E5" s="13">
        <f>4*50000*5</f>
        <v>1000000</v>
      </c>
      <c r="F5" s="10" t="s">
        <v>19</v>
      </c>
      <c r="G5" s="12" t="s">
        <v>42</v>
      </c>
      <c r="H5" s="10"/>
    </row>
    <row r="6" spans="2:8" x14ac:dyDescent="0.3">
      <c r="B6" s="10" t="s">
        <v>21</v>
      </c>
      <c r="C6" s="11">
        <v>50000</v>
      </c>
      <c r="D6" s="12" t="s">
        <v>13</v>
      </c>
      <c r="E6" s="13">
        <f>4*C6*5</f>
        <v>1000000</v>
      </c>
      <c r="F6" s="10" t="s">
        <v>20</v>
      </c>
      <c r="G6" s="12" t="s">
        <v>43</v>
      </c>
      <c r="H6" s="43"/>
    </row>
    <row r="7" spans="2:8" ht="16.2" x14ac:dyDescent="0.35">
      <c r="E7" s="15">
        <f>SUM(E5:E6)</f>
        <v>2000000</v>
      </c>
      <c r="F7" s="16" t="s">
        <v>11</v>
      </c>
      <c r="G7" s="16"/>
      <c r="H7" s="9"/>
    </row>
    <row r="8" spans="2:8" ht="16.2" x14ac:dyDescent="0.35">
      <c r="E8" s="15">
        <f>E7*30</f>
        <v>60000000</v>
      </c>
      <c r="F8" s="16" t="s">
        <v>14</v>
      </c>
      <c r="G8" s="16"/>
      <c r="H8" s="9"/>
    </row>
    <row r="9" spans="2:8" ht="16.2" x14ac:dyDescent="0.35">
      <c r="E9" s="15"/>
      <c r="F9" s="16"/>
      <c r="G9" s="16"/>
      <c r="H9" s="9"/>
    </row>
    <row r="10" spans="2:8" x14ac:dyDescent="0.3">
      <c r="B10" s="17" t="s">
        <v>0</v>
      </c>
      <c r="C10" s="18"/>
      <c r="D10" s="11">
        <v>300000000</v>
      </c>
    </row>
    <row r="11" spans="2:8" x14ac:dyDescent="0.3">
      <c r="B11" s="19" t="s">
        <v>1</v>
      </c>
      <c r="C11" s="19"/>
      <c r="D11" s="20" t="s">
        <v>53</v>
      </c>
    </row>
    <row r="12" spans="2:8" x14ac:dyDescent="0.3">
      <c r="B12" s="21" t="s">
        <v>34</v>
      </c>
      <c r="C12" s="19"/>
      <c r="D12" s="22">
        <f>D10*11%/12</f>
        <v>2750000</v>
      </c>
    </row>
    <row r="14" spans="2:8" x14ac:dyDescent="0.3">
      <c r="B14" s="1" t="s">
        <v>47</v>
      </c>
      <c r="C14" s="23"/>
      <c r="D14" s="23"/>
      <c r="E14" s="23"/>
      <c r="F14" s="1" t="s">
        <v>23</v>
      </c>
      <c r="G14" s="2" t="s">
        <v>28</v>
      </c>
    </row>
    <row r="15" spans="2:8" x14ac:dyDescent="0.3">
      <c r="C15" s="10" t="s">
        <v>51</v>
      </c>
      <c r="D15" s="10"/>
      <c r="E15" s="11">
        <v>23900000</v>
      </c>
      <c r="F15" s="10">
        <v>4</v>
      </c>
      <c r="G15" s="24">
        <f>E15*F15</f>
        <v>95600000</v>
      </c>
      <c r="H15" s="10" t="s">
        <v>52</v>
      </c>
    </row>
    <row r="16" spans="2:8" x14ac:dyDescent="0.3">
      <c r="C16" s="10" t="s">
        <v>44</v>
      </c>
      <c r="D16" s="10"/>
      <c r="E16" s="11">
        <v>33900000</v>
      </c>
      <c r="F16" s="10">
        <v>4</v>
      </c>
      <c r="G16" s="24">
        <f t="shared" ref="G16:G18" si="0">E16*F16</f>
        <v>135600000</v>
      </c>
      <c r="H16" s="10" t="s">
        <v>52</v>
      </c>
    </row>
    <row r="17" spans="2:10" x14ac:dyDescent="0.3">
      <c r="C17" s="10" t="s">
        <v>45</v>
      </c>
      <c r="D17" s="10"/>
      <c r="E17" s="11">
        <v>45000000</v>
      </c>
      <c r="F17" s="10">
        <v>1</v>
      </c>
      <c r="G17" s="24">
        <f t="shared" si="0"/>
        <v>45000000</v>
      </c>
      <c r="H17" s="10" t="s">
        <v>52</v>
      </c>
    </row>
    <row r="18" spans="2:10" x14ac:dyDescent="0.3">
      <c r="C18" s="10" t="s">
        <v>46</v>
      </c>
      <c r="D18" s="10"/>
      <c r="E18" s="11">
        <v>34900000</v>
      </c>
      <c r="F18" s="10">
        <v>1</v>
      </c>
      <c r="G18" s="24">
        <f t="shared" si="0"/>
        <v>34900000</v>
      </c>
      <c r="H18" s="10" t="s">
        <v>52</v>
      </c>
    </row>
    <row r="19" spans="2:10" x14ac:dyDescent="0.3">
      <c r="E19" s="25"/>
      <c r="G19" s="26">
        <f>SUM(G15:G18)</f>
        <v>311100000</v>
      </c>
      <c r="H19" s="2">
        <f>G19*100%</f>
        <v>311100000</v>
      </c>
      <c r="I19" s="1"/>
    </row>
    <row r="20" spans="2:10" x14ac:dyDescent="0.3">
      <c r="C20" s="10" t="s">
        <v>35</v>
      </c>
      <c r="D20" s="10"/>
      <c r="E20" s="11">
        <v>4600000</v>
      </c>
      <c r="F20" s="10">
        <v>10</v>
      </c>
      <c r="G20" s="24">
        <f t="shared" ref="G20:G27" si="1">E20*F20</f>
        <v>46000000</v>
      </c>
      <c r="H20" s="12" t="s">
        <v>24</v>
      </c>
      <c r="I20" s="14"/>
      <c r="J20" s="14"/>
    </row>
    <row r="21" spans="2:10" x14ac:dyDescent="0.3">
      <c r="C21" s="10" t="s">
        <v>25</v>
      </c>
      <c r="D21" s="10"/>
      <c r="E21" s="11">
        <v>40000000</v>
      </c>
      <c r="F21" s="10"/>
      <c r="G21" s="24">
        <v>40000000</v>
      </c>
      <c r="H21" s="12" t="s">
        <v>55</v>
      </c>
      <c r="I21" s="14"/>
      <c r="J21" s="14"/>
    </row>
    <row r="22" spans="2:10" x14ac:dyDescent="0.3">
      <c r="C22" s="10" t="s">
        <v>6</v>
      </c>
      <c r="D22" s="10"/>
      <c r="E22" s="11">
        <v>10000000</v>
      </c>
      <c r="F22" s="10">
        <v>1</v>
      </c>
      <c r="G22" s="24">
        <f t="shared" si="1"/>
        <v>10000000</v>
      </c>
      <c r="H22" s="12" t="s">
        <v>26</v>
      </c>
      <c r="I22" s="14"/>
      <c r="J22" s="14"/>
    </row>
    <row r="23" spans="2:10" x14ac:dyDescent="0.3">
      <c r="C23" s="10" t="s">
        <v>7</v>
      </c>
      <c r="D23" s="10"/>
      <c r="E23" s="11">
        <v>700000</v>
      </c>
      <c r="F23" s="10">
        <v>1</v>
      </c>
      <c r="G23" s="24">
        <f t="shared" si="1"/>
        <v>700000</v>
      </c>
      <c r="H23" s="12" t="s">
        <v>26</v>
      </c>
      <c r="I23" s="14"/>
      <c r="J23" s="14"/>
    </row>
    <row r="24" spans="2:10" x14ac:dyDescent="0.3">
      <c r="C24" s="10" t="s">
        <v>8</v>
      </c>
      <c r="D24" s="10"/>
      <c r="E24" s="11">
        <v>6000000</v>
      </c>
      <c r="F24" s="10">
        <v>1</v>
      </c>
      <c r="G24" s="24">
        <f t="shared" si="1"/>
        <v>6000000</v>
      </c>
      <c r="H24" s="12" t="s">
        <v>27</v>
      </c>
      <c r="I24" s="14"/>
      <c r="J24" s="14"/>
    </row>
    <row r="25" spans="2:10" x14ac:dyDescent="0.3">
      <c r="C25" s="10" t="s">
        <v>9</v>
      </c>
      <c r="D25" s="10"/>
      <c r="E25" s="11">
        <v>2000000</v>
      </c>
      <c r="F25" s="10">
        <v>2</v>
      </c>
      <c r="G25" s="24">
        <f t="shared" si="1"/>
        <v>4000000</v>
      </c>
      <c r="H25" s="12" t="s">
        <v>26</v>
      </c>
      <c r="I25" s="14"/>
      <c r="J25" s="14"/>
    </row>
    <row r="26" spans="2:10" x14ac:dyDescent="0.3">
      <c r="C26" s="10" t="s">
        <v>10</v>
      </c>
      <c r="D26" s="10"/>
      <c r="E26" s="11">
        <v>6000000</v>
      </c>
      <c r="F26" s="10">
        <v>1</v>
      </c>
      <c r="G26" s="24">
        <f t="shared" si="1"/>
        <v>6000000</v>
      </c>
      <c r="H26" s="12" t="s">
        <v>26</v>
      </c>
      <c r="I26" s="14"/>
      <c r="J26" s="14"/>
    </row>
    <row r="27" spans="2:10" x14ac:dyDescent="0.3">
      <c r="C27" s="10" t="s">
        <v>41</v>
      </c>
      <c r="D27" s="10"/>
      <c r="E27" s="11">
        <v>3000000</v>
      </c>
      <c r="F27" s="10">
        <v>1</v>
      </c>
      <c r="G27" s="24">
        <f t="shared" si="1"/>
        <v>3000000</v>
      </c>
      <c r="H27" s="12" t="s">
        <v>26</v>
      </c>
      <c r="I27" s="14"/>
      <c r="J27" s="14"/>
    </row>
    <row r="28" spans="2:10" x14ac:dyDescent="0.3">
      <c r="E28" s="25"/>
      <c r="G28" s="2">
        <f>SUM(G20:G27)</f>
        <v>115700000</v>
      </c>
      <c r="H28" s="27" t="s">
        <v>33</v>
      </c>
      <c r="I28" s="14"/>
      <c r="J28" s="14"/>
    </row>
    <row r="29" spans="2:10" ht="16.2" x14ac:dyDescent="0.35">
      <c r="D29" s="3" t="s">
        <v>48</v>
      </c>
      <c r="E29" s="4"/>
      <c r="F29" s="5"/>
      <c r="G29" s="6"/>
      <c r="H29" s="7">
        <f>G19+G28</f>
        <v>426800000</v>
      </c>
      <c r="I29" s="14"/>
      <c r="J29" s="14"/>
    </row>
    <row r="30" spans="2:10" x14ac:dyDescent="0.3">
      <c r="E30" s="25"/>
      <c r="G30" s="28"/>
    </row>
    <row r="31" spans="2:10" x14ac:dyDescent="0.3">
      <c r="B31" s="3" t="s">
        <v>29</v>
      </c>
      <c r="C31" s="29"/>
      <c r="D31" s="29"/>
      <c r="E31" s="30">
        <f>SUM(E32:E43)</f>
        <v>32167720</v>
      </c>
      <c r="G31" s="28"/>
    </row>
    <row r="32" spans="2:10" x14ac:dyDescent="0.3">
      <c r="C32" s="10" t="s">
        <v>2</v>
      </c>
      <c r="D32" s="10"/>
      <c r="E32" s="11">
        <v>15000000</v>
      </c>
      <c r="F32" s="31"/>
      <c r="G32" s="31"/>
      <c r="H32" s="31"/>
    </row>
    <row r="33" spans="2:15" x14ac:dyDescent="0.3">
      <c r="C33" s="10" t="s">
        <v>18</v>
      </c>
      <c r="D33" s="10"/>
      <c r="E33" s="11">
        <f>D12</f>
        <v>2750000</v>
      </c>
      <c r="F33" s="31"/>
      <c r="G33" s="31"/>
      <c r="H33" s="31"/>
    </row>
    <row r="34" spans="2:15" x14ac:dyDescent="0.3">
      <c r="C34" s="10" t="s">
        <v>3</v>
      </c>
      <c r="D34" s="10"/>
      <c r="E34" s="11">
        <v>5000000</v>
      </c>
      <c r="F34" s="32" t="s">
        <v>30</v>
      </c>
      <c r="G34" s="32"/>
      <c r="H34" s="32"/>
    </row>
    <row r="35" spans="2:15" x14ac:dyDescent="0.3">
      <c r="C35" s="10" t="s">
        <v>36</v>
      </c>
      <c r="D35" s="10"/>
      <c r="E35" s="11">
        <f>0.25*4*5*30*3800</f>
        <v>570000</v>
      </c>
      <c r="F35" s="33" t="s">
        <v>38</v>
      </c>
      <c r="G35" s="33"/>
      <c r="H35" s="33"/>
      <c r="M35" s="25"/>
    </row>
    <row r="36" spans="2:15" x14ac:dyDescent="0.3">
      <c r="C36" s="10" t="s">
        <v>37</v>
      </c>
      <c r="D36" s="10"/>
      <c r="E36" s="34">
        <f>0.15*4*3108*5*30</f>
        <v>279720</v>
      </c>
      <c r="F36" s="35" t="s">
        <v>38</v>
      </c>
      <c r="G36" s="35"/>
      <c r="H36" s="35"/>
      <c r="M36" s="25"/>
    </row>
    <row r="37" spans="2:15" x14ac:dyDescent="0.3">
      <c r="C37" s="10" t="s">
        <v>39</v>
      </c>
      <c r="D37" s="10"/>
      <c r="E37" s="36">
        <f>7000*4*5*30</f>
        <v>4200000</v>
      </c>
      <c r="F37" s="35" t="s">
        <v>40</v>
      </c>
      <c r="G37" s="35"/>
      <c r="H37" s="35"/>
      <c r="M37" s="25"/>
      <c r="O37" s="37"/>
    </row>
    <row r="38" spans="2:15" x14ac:dyDescent="0.3">
      <c r="C38" s="10" t="s">
        <v>15</v>
      </c>
      <c r="D38" s="10"/>
      <c r="E38" s="11">
        <f>0.06*3*4*30000*30</f>
        <v>648000</v>
      </c>
      <c r="F38" s="31"/>
      <c r="G38" s="31"/>
      <c r="H38" s="31"/>
    </row>
    <row r="39" spans="2:15" x14ac:dyDescent="0.3">
      <c r="C39" s="10" t="s">
        <v>16</v>
      </c>
      <c r="D39" s="10"/>
      <c r="E39" s="11">
        <f>0.3*3*4*200000</f>
        <v>719999.99999999988</v>
      </c>
      <c r="F39" s="31"/>
      <c r="G39" s="31"/>
      <c r="H39" s="31"/>
    </row>
    <row r="40" spans="2:15" x14ac:dyDescent="0.3">
      <c r="C40" s="10" t="s">
        <v>31</v>
      </c>
      <c r="D40" s="10"/>
      <c r="E40" s="11">
        <f>0.3*3*4*250000</f>
        <v>899999.99999999988</v>
      </c>
      <c r="F40" s="31"/>
      <c r="G40" s="31"/>
      <c r="H40" s="31"/>
    </row>
    <row r="41" spans="2:15" x14ac:dyDescent="0.3">
      <c r="C41" s="10" t="s">
        <v>4</v>
      </c>
      <c r="D41" s="10"/>
      <c r="E41" s="11">
        <v>200000</v>
      </c>
      <c r="F41" s="31"/>
      <c r="G41" s="31"/>
      <c r="H41" s="31"/>
    </row>
    <row r="42" spans="2:15" x14ac:dyDescent="0.3">
      <c r="C42" s="10" t="s">
        <v>5</v>
      </c>
      <c r="D42" s="10" t="s">
        <v>17</v>
      </c>
      <c r="E42" s="38">
        <f>1.5%*E8</f>
        <v>900000</v>
      </c>
      <c r="F42" s="31"/>
      <c r="G42" s="31"/>
      <c r="H42" s="31"/>
    </row>
    <row r="43" spans="2:15" x14ac:dyDescent="0.3">
      <c r="C43" s="10" t="s">
        <v>32</v>
      </c>
      <c r="D43" s="10"/>
      <c r="E43" s="38">
        <v>1000000</v>
      </c>
      <c r="F43" s="31"/>
      <c r="G43" s="31"/>
      <c r="H43" s="31"/>
    </row>
    <row r="44" spans="2:15" x14ac:dyDescent="0.3">
      <c r="C44" s="39"/>
      <c r="D44" s="39"/>
      <c r="E44" s="40">
        <f>SUM(E31:E43)</f>
        <v>64335440</v>
      </c>
      <c r="F44" s="41"/>
      <c r="G44" s="41"/>
      <c r="H44" s="41"/>
    </row>
    <row r="45" spans="2:15" x14ac:dyDescent="0.3">
      <c r="E45" s="42"/>
    </row>
    <row r="46" spans="2:15" x14ac:dyDescent="0.3">
      <c r="B46" s="1" t="s">
        <v>49</v>
      </c>
      <c r="C46" s="23"/>
      <c r="D46" s="23"/>
      <c r="G46" s="6">
        <f>E8-E31</f>
        <v>27832280</v>
      </c>
    </row>
    <row r="47" spans="2:15" x14ac:dyDescent="0.3">
      <c r="B47" s="1"/>
      <c r="C47" s="23"/>
      <c r="D47" s="23"/>
    </row>
    <row r="48" spans="2:15" x14ac:dyDescent="0.3">
      <c r="B48" s="3" t="s">
        <v>54</v>
      </c>
      <c r="C48" s="29"/>
      <c r="D48" s="5"/>
      <c r="E48" s="6">
        <f>G46*12</f>
        <v>333987360</v>
      </c>
    </row>
    <row r="49" spans="2:4" x14ac:dyDescent="0.3">
      <c r="B49" s="23"/>
      <c r="C49" s="23"/>
      <c r="D49" s="23"/>
    </row>
  </sheetData>
  <mergeCells count="13">
    <mergeCell ref="F41:H41"/>
    <mergeCell ref="F42:H42"/>
    <mergeCell ref="F43:H43"/>
    <mergeCell ref="F36:H36"/>
    <mergeCell ref="F37:H37"/>
    <mergeCell ref="F38:H38"/>
    <mergeCell ref="F39:H39"/>
    <mergeCell ref="F40:H40"/>
    <mergeCell ref="B10:C10"/>
    <mergeCell ref="F32:H32"/>
    <mergeCell ref="F33:H33"/>
    <mergeCell ref="F34:H34"/>
    <mergeCell ref="F35:H35"/>
  </mergeCells>
  <hyperlinks>
    <hyperlink ref="H2" r:id="rId1" xr:uid="{C9EBAED8-0FE1-4077-A74C-D48171F5C190}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Trang_tính1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 hung</dc:creator>
  <cp:lastModifiedBy>Administrator</cp:lastModifiedBy>
  <dcterms:created xsi:type="dcterms:W3CDTF">2025-05-30T03:07:27Z</dcterms:created>
  <dcterms:modified xsi:type="dcterms:W3CDTF">2026-06-05T00:21:52Z</dcterms:modified>
</cp:coreProperties>
</file>